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co_000\Desktop\"/>
    </mc:Choice>
  </mc:AlternateContent>
  <bookViews>
    <workbookView xWindow="0" yWindow="0" windowWidth="15135" windowHeight="4050"/>
  </bookViews>
  <sheets>
    <sheet name="Venta Financiada" sheetId="1" r:id="rId1"/>
    <sheet name="Deterioro Carter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B9" i="2"/>
  <c r="J8" i="2"/>
  <c r="J7" i="2"/>
  <c r="J6" i="2"/>
  <c r="K5" i="2"/>
  <c r="L5" i="2" s="1"/>
  <c r="J5" i="2"/>
  <c r="D5" i="2"/>
  <c r="E5" i="2" s="1"/>
  <c r="I2" i="2"/>
  <c r="B2" i="2"/>
  <c r="I7" i="1"/>
  <c r="E15" i="1"/>
  <c r="C11" i="1"/>
  <c r="F10" i="1"/>
  <c r="F9" i="1"/>
  <c r="F8" i="1"/>
  <c r="B8" i="1"/>
  <c r="B9" i="1" s="1"/>
  <c r="B10" i="1" s="1"/>
  <c r="F7" i="1"/>
  <c r="B7" i="1"/>
  <c r="F6" i="1"/>
  <c r="C6" i="1"/>
  <c r="B4" i="1"/>
  <c r="F5" i="2" l="1"/>
  <c r="M5" i="2"/>
  <c r="K6" i="2"/>
  <c r="D6" i="2"/>
  <c r="E16" i="1"/>
  <c r="E20" i="1"/>
  <c r="E28" i="1"/>
  <c r="D17" i="1"/>
  <c r="N5" i="2" l="1"/>
  <c r="E6" i="2"/>
  <c r="D7" i="2"/>
  <c r="E12" i="2"/>
  <c r="F13" i="2" s="1"/>
  <c r="L6" i="2"/>
  <c r="K7" i="2"/>
  <c r="D30" i="1"/>
  <c r="G17" i="1"/>
  <c r="H28" i="1"/>
  <c r="D19" i="1"/>
  <c r="H20" i="1"/>
  <c r="E33" i="1"/>
  <c r="H33" i="1" s="1"/>
  <c r="E29" i="1"/>
  <c r="H29" i="1" s="1"/>
  <c r="H16" i="1"/>
  <c r="D18" i="1"/>
  <c r="E23" i="1"/>
  <c r="L7" i="2" l="1"/>
  <c r="M7" i="2" s="1"/>
  <c r="N7" i="2" s="1"/>
  <c r="K8" i="2"/>
  <c r="L8" i="2" s="1"/>
  <c r="M8" i="2" s="1"/>
  <c r="F6" i="2"/>
  <c r="M6" i="2"/>
  <c r="E7" i="2"/>
  <c r="F7" i="2" s="1"/>
  <c r="E18" i="2" s="1"/>
  <c r="F19" i="2" s="1"/>
  <c r="D8" i="2"/>
  <c r="E8" i="2" s="1"/>
  <c r="F8" i="2" s="1"/>
  <c r="E21" i="2" s="1"/>
  <c r="F22" i="2" s="1"/>
  <c r="L12" i="2"/>
  <c r="M13" i="2" s="1"/>
  <c r="M12" i="2"/>
  <c r="L13" i="2" s="1"/>
  <c r="G18" i="1"/>
  <c r="D31" i="1"/>
  <c r="G31" i="1" s="1"/>
  <c r="D21" i="1"/>
  <c r="G19" i="1"/>
  <c r="D32" i="1"/>
  <c r="G32" i="1" s="1"/>
  <c r="E37" i="1"/>
  <c r="D34" i="1"/>
  <c r="G34" i="1" s="1"/>
  <c r="G30" i="1"/>
  <c r="E9" i="2" l="1"/>
  <c r="E15" i="2"/>
  <c r="F16" i="2" s="1"/>
  <c r="F9" i="2"/>
  <c r="L9" i="2"/>
  <c r="N8" i="2"/>
  <c r="N6" i="2"/>
  <c r="M9" i="2"/>
  <c r="L18" i="2"/>
  <c r="M19" i="2" s="1"/>
  <c r="M18" i="2"/>
  <c r="L19" i="2" s="1"/>
  <c r="D37" i="1"/>
  <c r="D6" i="1"/>
  <c r="G21" i="1"/>
  <c r="G23" i="1" s="1"/>
  <c r="D23" i="1"/>
  <c r="M15" i="2" l="1"/>
  <c r="L16" i="2" s="1"/>
  <c r="L15" i="2"/>
  <c r="M16" i="2" s="1"/>
  <c r="L21" i="2"/>
  <c r="M22" i="2" s="1"/>
  <c r="M21" i="2"/>
  <c r="L22" i="2" s="1"/>
  <c r="D7" i="1"/>
  <c r="G6" i="1"/>
  <c r="I6" i="1" s="1"/>
  <c r="J7" i="1" l="1"/>
  <c r="I8" i="1"/>
  <c r="H6" i="1"/>
  <c r="G35" i="1" s="1"/>
  <c r="D8" i="1"/>
  <c r="G7" i="1"/>
  <c r="H7" i="1" s="1"/>
  <c r="J6" i="1"/>
  <c r="D9" i="1" l="1"/>
  <c r="G8" i="1"/>
  <c r="H8" i="1" s="1"/>
  <c r="G48" i="1" s="1"/>
  <c r="H49" i="1" s="1"/>
  <c r="H36" i="1"/>
  <c r="G37" i="1"/>
  <c r="I9" i="1"/>
  <c r="J8" i="1"/>
  <c r="G44" i="1"/>
  <c r="J11" i="1" l="1"/>
  <c r="H45" i="1"/>
  <c r="I36" i="1"/>
  <c r="I44" i="1" s="1"/>
  <c r="I48" i="1" s="1"/>
  <c r="I52" i="1" s="1"/>
  <c r="H37" i="1"/>
  <c r="J9" i="1"/>
  <c r="I10" i="1"/>
  <c r="J10" i="1" s="1"/>
  <c r="D10" i="1"/>
  <c r="G10" i="1" s="1"/>
  <c r="H10" i="1" s="1"/>
  <c r="G56" i="1" s="1"/>
  <c r="H57" i="1" s="1"/>
  <c r="G9" i="1"/>
  <c r="H9" i="1" s="1"/>
  <c r="G52" i="1" s="1"/>
  <c r="H53" i="1" s="1"/>
  <c r="I56" i="1" l="1"/>
  <c r="H58" i="1"/>
  <c r="G58" i="1"/>
  <c r="H11" i="1"/>
  <c r="H15" i="1" l="1"/>
  <c r="H22" i="1"/>
  <c r="G11" i="1"/>
  <c r="H23" i="1" l="1"/>
</calcChain>
</file>

<file path=xl/sharedStrings.xml><?xml version="1.0" encoding="utf-8"?>
<sst xmlns="http://schemas.openxmlformats.org/spreadsheetml/2006/main" count="137" uniqueCount="63">
  <si>
    <t>Valor Bienes</t>
  </si>
  <si>
    <t>Fecha Factura</t>
  </si>
  <si>
    <t>Fecha Vencimiento</t>
  </si>
  <si>
    <t>Plazo</t>
  </si>
  <si>
    <t>Mes</t>
  </si>
  <si>
    <t>Dias Acumulados</t>
  </si>
  <si>
    <t>Dias Causados</t>
  </si>
  <si>
    <t>Valor Factura</t>
  </si>
  <si>
    <t>TASA INT CTE</t>
  </si>
  <si>
    <t xml:space="preserve">TASA PERIODICA </t>
  </si>
  <si>
    <t>Calculando Valor Presente</t>
  </si>
  <si>
    <t xml:space="preserve">INGRESO DIFERIDO </t>
  </si>
  <si>
    <t>Calculando Valor Futuro</t>
  </si>
  <si>
    <t xml:space="preserve">nov </t>
  </si>
  <si>
    <t>dic</t>
  </si>
  <si>
    <t>ene</t>
  </si>
  <si>
    <t>feb</t>
  </si>
  <si>
    <t xml:space="preserve"> </t>
  </si>
  <si>
    <t>ALTERNATIVA 1</t>
  </si>
  <si>
    <t>Libro Local</t>
  </si>
  <si>
    <t>Libro NIIF</t>
  </si>
  <si>
    <t>CONTABILIZACION VENTA</t>
  </si>
  <si>
    <t>Débito</t>
  </si>
  <si>
    <t>Crédito</t>
  </si>
  <si>
    <t>4135XX</t>
  </si>
  <si>
    <t>Ingresos Ordinarios</t>
  </si>
  <si>
    <t>2408XX</t>
  </si>
  <si>
    <t>Iva Generado</t>
  </si>
  <si>
    <t>Retefuente (nos practican)</t>
  </si>
  <si>
    <t>ReteIva (nos practican)</t>
  </si>
  <si>
    <t>AutoreteCREE</t>
  </si>
  <si>
    <t>2369XX</t>
  </si>
  <si>
    <t>AutoreteCREE por Pagar</t>
  </si>
  <si>
    <t>Deudores - Clientes</t>
  </si>
  <si>
    <t>Deudores-Clientes Financiación Implícita</t>
  </si>
  <si>
    <t>ALTERNATIVA 2</t>
  </si>
  <si>
    <t>CONTABILIZACION SOLO LIBRO NIIF</t>
  </si>
  <si>
    <t xml:space="preserve">AMORTIZACION DE CADA MES </t>
  </si>
  <si>
    <t xml:space="preserve">Primer mes </t>
  </si>
  <si>
    <t/>
  </si>
  <si>
    <t xml:space="preserve">Ingreso por intereses implicitos asumidos </t>
  </si>
  <si>
    <t xml:space="preserve">Segundo mes </t>
  </si>
  <si>
    <t xml:space="preserve">Tercer mes </t>
  </si>
  <si>
    <t xml:space="preserve">Cuarto mes </t>
  </si>
  <si>
    <t>Tasa</t>
  </si>
  <si>
    <t>Tasa diaria</t>
  </si>
  <si>
    <t>Ajuste</t>
  </si>
  <si>
    <t>Tercero</t>
  </si>
  <si>
    <t>Saldo CxC</t>
  </si>
  <si>
    <t>Dias Mora</t>
  </si>
  <si>
    <t>Valor Presente</t>
  </si>
  <si>
    <t>Deterioro</t>
  </si>
  <si>
    <t>Diferencia</t>
  </si>
  <si>
    <t>Cliente A</t>
  </si>
  <si>
    <t>Cliente B</t>
  </si>
  <si>
    <t>Cliente C</t>
  </si>
  <si>
    <t>Cliente D</t>
  </si>
  <si>
    <t>Politica Revirtiendo el Gasto</t>
  </si>
  <si>
    <t>Deterioro - Cartera Cliente A</t>
  </si>
  <si>
    <t>Deterioro Cartera - Clientes</t>
  </si>
  <si>
    <t>Deterioro - Cartera Cliente B</t>
  </si>
  <si>
    <t>Deterioro - Cartera Cliente C</t>
  </si>
  <si>
    <t>Deterioro - Cartera Cliente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</si>
</sst>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5" formatCode="_(&quot;$&quot;* #,##0_);_(&quot;$&quot;* \(#,##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0.0000%"/>
    <numFmt numFmtId="169" formatCode="0.0%"/>
    <numFmt numFmtId="170" formatCode="0.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2" fillId="0" borderId="0" xfId="0" applyNumberFormat="1" applyFont="1" applyBorder="1"/>
    <xf numFmtId="167" fontId="2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1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0" fontId="2" fillId="0" borderId="0" xfId="3" applyNumberFormat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1" fontId="0" fillId="0" borderId="0" xfId="0" applyNumberFormat="1" applyBorder="1"/>
    <xf numFmtId="167" fontId="0" fillId="0" borderId="0" xfId="1" applyNumberFormat="1" applyFont="1" applyBorder="1"/>
    <xf numFmtId="10" fontId="0" fillId="0" borderId="0" xfId="3" applyNumberFormat="1" applyFont="1" applyBorder="1"/>
    <xf numFmtId="168" fontId="0" fillId="0" borderId="0" xfId="3" applyNumberFormat="1" applyFont="1" applyBorder="1"/>
    <xf numFmtId="43" fontId="0" fillId="2" borderId="0" xfId="1" applyFont="1" applyFill="1" applyBorder="1"/>
    <xf numFmtId="14" fontId="2" fillId="0" borderId="0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6" fontId="0" fillId="0" borderId="0" xfId="0" applyNumberFormat="1" applyBorder="1"/>
    <xf numFmtId="43" fontId="2" fillId="2" borderId="0" xfId="1" applyFont="1" applyFill="1" applyBorder="1"/>
    <xf numFmtId="43" fontId="2" fillId="0" borderId="0" xfId="1" applyFont="1" applyFill="1" applyBorder="1"/>
    <xf numFmtId="0" fontId="3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43" fontId="1" fillId="0" borderId="0" xfId="1" applyFont="1" applyBorder="1"/>
    <xf numFmtId="43" fontId="1" fillId="3" borderId="0" xfId="1" applyFont="1" applyFill="1" applyBorder="1"/>
    <xf numFmtId="169" fontId="0" fillId="0" borderId="0" xfId="0" applyNumberFormat="1" applyBorder="1"/>
    <xf numFmtId="43" fontId="1" fillId="0" borderId="0" xfId="1" applyFont="1" applyFill="1" applyBorder="1"/>
    <xf numFmtId="0" fontId="0" fillId="0" borderId="0" xfId="0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/>
    <xf numFmtId="167" fontId="0" fillId="3" borderId="0" xfId="1" applyNumberFormat="1" applyFont="1" applyFill="1" applyBorder="1"/>
    <xf numFmtId="10" fontId="0" fillId="3" borderId="0" xfId="3" applyNumberFormat="1" applyFont="1" applyFill="1" applyBorder="1"/>
    <xf numFmtId="166" fontId="0" fillId="3" borderId="0" xfId="0" applyNumberFormat="1" applyFill="1" applyBorder="1"/>
    <xf numFmtId="43" fontId="0" fillId="3" borderId="0" xfId="1" applyFont="1" applyFill="1" applyBorder="1"/>
    <xf numFmtId="167" fontId="2" fillId="4" borderId="0" xfId="0" applyNumberFormat="1" applyFont="1" applyFill="1" applyBorder="1"/>
    <xf numFmtId="0" fontId="0" fillId="0" borderId="0" xfId="0" applyBorder="1" applyAlignment="1">
      <alignment horizontal="center"/>
    </xf>
    <xf numFmtId="0" fontId="3" fillId="3" borderId="0" xfId="0" applyFont="1" applyFill="1" applyBorder="1" applyAlignment="1">
      <alignment horizontal="left" wrapText="1"/>
    </xf>
    <xf numFmtId="0" fontId="4" fillId="2" borderId="0" xfId="0" applyFont="1" applyFill="1" applyBorder="1"/>
    <xf numFmtId="6" fontId="0" fillId="0" borderId="0" xfId="0" applyNumberFormat="1" applyBorder="1"/>
    <xf numFmtId="0" fontId="2" fillId="2" borderId="0" xfId="0" applyFont="1" applyFill="1" applyBorder="1"/>
    <xf numFmtId="0" fontId="0" fillId="0" borderId="0" xfId="0" applyFont="1" applyBorder="1"/>
    <xf numFmtId="167" fontId="0" fillId="0" borderId="0" xfId="0" applyNumberFormat="1" applyBorder="1"/>
    <xf numFmtId="6" fontId="2" fillId="0" borderId="0" xfId="0" applyNumberFormat="1" applyFont="1" applyBorder="1"/>
    <xf numFmtId="167" fontId="2" fillId="0" borderId="0" xfId="0" applyNumberFormat="1" applyFont="1" applyBorder="1"/>
    <xf numFmtId="3" fontId="5" fillId="0" borderId="0" xfId="0" applyNumberFormat="1" applyFont="1" applyFill="1" applyBorder="1"/>
    <xf numFmtId="3" fontId="2" fillId="0" borderId="0" xfId="0" applyNumberFormat="1" applyFont="1" applyBorder="1"/>
    <xf numFmtId="3" fontId="0" fillId="0" borderId="0" xfId="0" applyNumberFormat="1" applyBorder="1"/>
    <xf numFmtId="8" fontId="0" fillId="0" borderId="0" xfId="1" applyNumberFormat="1" applyFont="1" applyBorder="1"/>
    <xf numFmtId="10" fontId="0" fillId="0" borderId="0" xfId="4" applyNumberFormat="1" applyFont="1"/>
    <xf numFmtId="170" fontId="0" fillId="0" borderId="0" xfId="3" applyNumberFormat="1" applyFont="1"/>
    <xf numFmtId="166" fontId="0" fillId="0" borderId="0" xfId="4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6" fontId="2" fillId="0" borderId="0" xfId="4" applyFont="1" applyAlignment="1">
      <alignment horizontal="center" vertical="center"/>
    </xf>
    <xf numFmtId="0" fontId="2" fillId="0" borderId="0" xfId="0" applyFont="1"/>
    <xf numFmtId="168" fontId="0" fillId="0" borderId="0" xfId="3" applyNumberFormat="1" applyFont="1"/>
    <xf numFmtId="166" fontId="0" fillId="0" borderId="0" xfId="0" applyNumberFormat="1"/>
    <xf numFmtId="43" fontId="0" fillId="0" borderId="0" xfId="0" applyNumberFormat="1"/>
    <xf numFmtId="168" fontId="0" fillId="0" borderId="0" xfId="0" applyNumberFormat="1"/>
    <xf numFmtId="166" fontId="2" fillId="0" borderId="0" xfId="4" applyFont="1"/>
    <xf numFmtId="0" fontId="2" fillId="4" borderId="0" xfId="0" applyFont="1" applyFill="1" applyAlignment="1">
      <alignment horizontal="center"/>
    </xf>
    <xf numFmtId="166" fontId="6" fillId="0" borderId="0" xfId="4" applyFont="1"/>
  </cellXfs>
  <cellStyles count="5">
    <cellStyle name="Millares" xfId="1" builtinId="3"/>
    <cellStyle name="Millares 2" xfId="4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topLeftCell="A5" workbookViewId="0">
      <pane ySplit="3000" topLeftCell="A25" activePane="bottomLeft"/>
      <selection activeCell="H9" sqref="H9"/>
      <selection pane="bottomLeft" activeCell="I52" sqref="I52"/>
    </sheetView>
  </sheetViews>
  <sheetFormatPr baseColWidth="10" defaultColWidth="11.42578125" defaultRowHeight="15" x14ac:dyDescent="0.25"/>
  <cols>
    <col min="1" max="1" width="17.140625" style="42" customWidth="1"/>
    <col min="2" max="2" width="16" style="42" bestFit="1" customWidth="1"/>
    <col min="3" max="3" width="36.140625" style="3" customWidth="1"/>
    <col min="4" max="4" width="14.85546875" style="3" customWidth="1"/>
    <col min="5" max="5" width="14.7109375" style="3" customWidth="1"/>
    <col min="6" max="6" width="10.140625" style="3" customWidth="1"/>
    <col min="7" max="7" width="15" style="4" customWidth="1"/>
    <col min="8" max="8" width="14.7109375" style="3" bestFit="1" customWidth="1"/>
    <col min="9" max="9" width="14.85546875" style="4" bestFit="1" customWidth="1"/>
    <col min="10" max="10" width="12.28515625" style="3" bestFit="1" customWidth="1"/>
    <col min="11" max="16384" width="11.42578125" style="3"/>
  </cols>
  <sheetData>
    <row r="1" spans="1:10" x14ac:dyDescent="0.25">
      <c r="A1" s="1" t="s">
        <v>0</v>
      </c>
      <c r="B1" s="2">
        <v>14500000</v>
      </c>
    </row>
    <row r="2" spans="1:10" x14ac:dyDescent="0.25">
      <c r="A2" s="1" t="s">
        <v>1</v>
      </c>
      <c r="B2" s="5">
        <v>41961</v>
      </c>
    </row>
    <row r="3" spans="1:10" x14ac:dyDescent="0.25">
      <c r="A3" s="6" t="s">
        <v>2</v>
      </c>
      <c r="B3" s="5">
        <v>42051</v>
      </c>
      <c r="C3" s="7"/>
      <c r="D3" s="8"/>
      <c r="E3" s="8"/>
    </row>
    <row r="4" spans="1:10" x14ac:dyDescent="0.25">
      <c r="A4" s="7" t="s">
        <v>3</v>
      </c>
      <c r="B4" s="9">
        <f>+B3-B2</f>
        <v>90</v>
      </c>
      <c r="C4" s="7"/>
      <c r="D4" s="8"/>
      <c r="E4" s="8"/>
    </row>
    <row r="5" spans="1:10" ht="45" x14ac:dyDescent="0.35">
      <c r="A5" s="10" t="s">
        <v>4</v>
      </c>
      <c r="B5" s="11" t="s">
        <v>5</v>
      </c>
      <c r="C5" s="12" t="s">
        <v>6</v>
      </c>
      <c r="D5" s="13" t="s">
        <v>7</v>
      </c>
      <c r="E5" s="14" t="s">
        <v>8</v>
      </c>
      <c r="F5" s="15" t="s">
        <v>9</v>
      </c>
      <c r="G5" s="14" t="s">
        <v>10</v>
      </c>
      <c r="H5" s="14" t="s">
        <v>11</v>
      </c>
      <c r="I5" s="16" t="s">
        <v>12</v>
      </c>
      <c r="J5" s="14" t="s">
        <v>11</v>
      </c>
    </row>
    <row r="6" spans="1:10" x14ac:dyDescent="0.25">
      <c r="A6" s="3"/>
      <c r="B6" s="3"/>
      <c r="C6" s="17">
        <f>+B4</f>
        <v>90</v>
      </c>
      <c r="D6" s="18">
        <f>+D21</f>
        <v>16109500</v>
      </c>
      <c r="E6" s="19">
        <v>0.19850000000000001</v>
      </c>
      <c r="F6" s="20">
        <f>+NOMINAL(E6,365)/365</f>
        <v>4.9620738494726702E-4</v>
      </c>
      <c r="G6" s="4">
        <f>-ROUND(PV(F6,C6,,D6),0)</f>
        <v>15406070</v>
      </c>
      <c r="H6" s="21">
        <f>+D6-G6</f>
        <v>703430</v>
      </c>
      <c r="I6" s="4">
        <f>+G6</f>
        <v>15406070</v>
      </c>
      <c r="J6" s="4">
        <f>+D6-I6</f>
        <v>703430</v>
      </c>
    </row>
    <row r="7" spans="1:10" x14ac:dyDescent="0.25">
      <c r="A7" s="22" t="s">
        <v>13</v>
      </c>
      <c r="B7" s="9">
        <f>+C7</f>
        <v>12</v>
      </c>
      <c r="C7" s="3">
        <v>12</v>
      </c>
      <c r="D7" s="18">
        <f>+D6</f>
        <v>16109500</v>
      </c>
      <c r="E7" s="19">
        <v>0.19850000000000001</v>
      </c>
      <c r="F7" s="20">
        <f>+NOMINAL(E7,365)/365</f>
        <v>4.9620738494726702E-4</v>
      </c>
      <c r="G7" s="4">
        <f>-ROUND(PV(F7,C$6-B7,,D7),0)</f>
        <v>15498056</v>
      </c>
      <c r="H7" s="4">
        <f>+G7-G6</f>
        <v>91986</v>
      </c>
      <c r="I7" s="54">
        <f>-ROUND(FV(F7,C7,,I6),0)</f>
        <v>15498056</v>
      </c>
      <c r="J7" s="4">
        <f>+I7-I6</f>
        <v>91986</v>
      </c>
    </row>
    <row r="8" spans="1:10" x14ac:dyDescent="0.25">
      <c r="A8" s="22" t="s">
        <v>14</v>
      </c>
      <c r="B8" s="23">
        <f>+B7+C8</f>
        <v>43</v>
      </c>
      <c r="C8" s="3">
        <v>31</v>
      </c>
      <c r="D8" s="18">
        <f t="shared" ref="D8:D10" si="0">+D7</f>
        <v>16109500</v>
      </c>
      <c r="E8" s="19">
        <v>0.19850000000000001</v>
      </c>
      <c r="F8" s="20">
        <f>+NOMINAL(E8,365)/365</f>
        <v>4.9620738494726702E-4</v>
      </c>
      <c r="G8" s="4">
        <f t="shared" ref="G8:G10" si="1">-ROUND(PV(F8,C$6-B8,,D8),0)</f>
        <v>15738236</v>
      </c>
      <c r="H8" s="4">
        <f>+G8-G7</f>
        <v>240180</v>
      </c>
      <c r="I8" s="4">
        <f t="shared" ref="I8:I10" si="2">-ROUND(FV(F8,C8,,I7),0)</f>
        <v>15738237</v>
      </c>
      <c r="J8" s="4">
        <f t="shared" ref="J8:J10" si="3">+I8-I7</f>
        <v>240181</v>
      </c>
    </row>
    <row r="9" spans="1:10" x14ac:dyDescent="0.25">
      <c r="A9" s="22" t="s">
        <v>15</v>
      </c>
      <c r="B9" s="23">
        <f t="shared" ref="B9:B10" si="4">+B8+C9</f>
        <v>74</v>
      </c>
      <c r="C9" s="3">
        <v>31</v>
      </c>
      <c r="D9" s="18">
        <f t="shared" si="0"/>
        <v>16109500</v>
      </c>
      <c r="E9" s="19">
        <v>0.19850000000000001</v>
      </c>
      <c r="F9" s="20">
        <f>+NOMINAL(E9,365)/365</f>
        <v>4.9620738494726702E-4</v>
      </c>
      <c r="G9" s="4">
        <f t="shared" si="1"/>
        <v>15982139</v>
      </c>
      <c r="H9" s="4">
        <f t="shared" ref="H9:H10" si="5">+G9-G8</f>
        <v>243903</v>
      </c>
      <c r="I9" s="4">
        <f t="shared" si="2"/>
        <v>15982140</v>
      </c>
      <c r="J9" s="4">
        <f t="shared" si="3"/>
        <v>243903</v>
      </c>
    </row>
    <row r="10" spans="1:10" x14ac:dyDescent="0.25">
      <c r="A10" s="22" t="s">
        <v>16</v>
      </c>
      <c r="B10" s="23">
        <f t="shared" si="4"/>
        <v>90</v>
      </c>
      <c r="C10" s="3">
        <v>16</v>
      </c>
      <c r="D10" s="18">
        <f t="shared" si="0"/>
        <v>16109500</v>
      </c>
      <c r="E10" s="19">
        <v>0.19850000000000001</v>
      </c>
      <c r="F10" s="20">
        <f>+NOMINAL(E10,365)/365</f>
        <v>4.9620738494726702E-4</v>
      </c>
      <c r="G10" s="4">
        <f t="shared" si="1"/>
        <v>16109500</v>
      </c>
      <c r="H10" s="4">
        <f t="shared" si="5"/>
        <v>127361</v>
      </c>
      <c r="I10" s="4">
        <f t="shared" si="2"/>
        <v>16109501</v>
      </c>
      <c r="J10" s="4">
        <f t="shared" si="3"/>
        <v>127361</v>
      </c>
    </row>
    <row r="11" spans="1:10" x14ac:dyDescent="0.25">
      <c r="A11" s="7" t="s">
        <v>17</v>
      </c>
      <c r="B11" s="7" t="s">
        <v>17</v>
      </c>
      <c r="C11" s="3">
        <f>SUM(C7:C10)</f>
        <v>90</v>
      </c>
      <c r="D11" s="18"/>
      <c r="E11" s="19"/>
      <c r="F11" s="24"/>
      <c r="G11" s="19">
        <f>+H11/E15</f>
        <v>4.8512413793103448E-2</v>
      </c>
      <c r="H11" s="25">
        <f>SUM(H7:H10)</f>
        <v>703430</v>
      </c>
      <c r="J11" s="26">
        <f>SUM(J7:J10)</f>
        <v>703431</v>
      </c>
    </row>
    <row r="12" spans="1:10" x14ac:dyDescent="0.25">
      <c r="A12" s="7"/>
      <c r="B12" s="7"/>
      <c r="D12" s="18"/>
      <c r="E12" s="19"/>
      <c r="F12" s="24"/>
      <c r="H12" s="26"/>
      <c r="J12" s="26"/>
    </row>
    <row r="13" spans="1:10" ht="23.25" x14ac:dyDescent="0.35">
      <c r="A13" s="7"/>
      <c r="B13" s="27" t="s">
        <v>18</v>
      </c>
      <c r="C13" s="27"/>
      <c r="D13" s="28" t="s">
        <v>19</v>
      </c>
      <c r="E13" s="28"/>
      <c r="F13" s="24"/>
      <c r="G13" s="28" t="s">
        <v>20</v>
      </c>
      <c r="H13" s="28"/>
      <c r="J13" s="26"/>
    </row>
    <row r="14" spans="1:10" ht="23.25" x14ac:dyDescent="0.35">
      <c r="A14" s="7"/>
      <c r="B14" s="28" t="s">
        <v>21</v>
      </c>
      <c r="C14" s="28"/>
      <c r="D14" s="29" t="s">
        <v>22</v>
      </c>
      <c r="E14" s="29" t="s">
        <v>23</v>
      </c>
      <c r="F14" s="24"/>
      <c r="G14" s="29" t="s">
        <v>22</v>
      </c>
      <c r="H14" s="29" t="s">
        <v>23</v>
      </c>
      <c r="J14" s="26"/>
    </row>
    <row r="15" spans="1:10" x14ac:dyDescent="0.25">
      <c r="A15" s="7"/>
      <c r="B15" s="7" t="s">
        <v>24</v>
      </c>
      <c r="C15" s="3" t="s">
        <v>25</v>
      </c>
      <c r="D15" s="18"/>
      <c r="E15" s="18">
        <f>+B1</f>
        <v>14500000</v>
      </c>
      <c r="F15" s="24"/>
      <c r="G15" s="30"/>
      <c r="H15" s="31">
        <f>+E15-H11</f>
        <v>13796570</v>
      </c>
      <c r="J15" s="26"/>
    </row>
    <row r="16" spans="1:10" x14ac:dyDescent="0.25">
      <c r="A16" s="7"/>
      <c r="B16" s="7" t="s">
        <v>26</v>
      </c>
      <c r="C16" s="3" t="s">
        <v>27</v>
      </c>
      <c r="D16" s="18"/>
      <c r="E16" s="18">
        <f>+ROUND(E15*F16,0)</f>
        <v>2320000</v>
      </c>
      <c r="F16" s="32">
        <v>0.16</v>
      </c>
      <c r="G16" s="30"/>
      <c r="H16" s="33">
        <f>+E16</f>
        <v>2320000</v>
      </c>
      <c r="J16" s="26"/>
    </row>
    <row r="17" spans="1:10" x14ac:dyDescent="0.25">
      <c r="A17" s="7"/>
      <c r="B17" s="7">
        <v>135515</v>
      </c>
      <c r="C17" s="3" t="s">
        <v>28</v>
      </c>
      <c r="D17" s="18">
        <f>+ROUND(E15*F17,0)</f>
        <v>362500</v>
      </c>
      <c r="F17" s="32">
        <v>2.5000000000000001E-2</v>
      </c>
      <c r="G17" s="30">
        <f>+D17</f>
        <v>362500</v>
      </c>
      <c r="H17" s="33"/>
      <c r="J17" s="26"/>
    </row>
    <row r="18" spans="1:10" x14ac:dyDescent="0.25">
      <c r="A18" s="7"/>
      <c r="B18" s="7">
        <v>135517</v>
      </c>
      <c r="C18" s="3" t="s">
        <v>29</v>
      </c>
      <c r="D18" s="18">
        <f>+ROUND(E16*F18,0)</f>
        <v>348000</v>
      </c>
      <c r="F18" s="32">
        <v>0.15</v>
      </c>
      <c r="G18" s="30">
        <f>+D18</f>
        <v>348000</v>
      </c>
      <c r="H18" s="33"/>
      <c r="J18" s="26"/>
    </row>
    <row r="19" spans="1:10" x14ac:dyDescent="0.25">
      <c r="A19" s="7"/>
      <c r="B19" s="7">
        <v>135519</v>
      </c>
      <c r="C19" s="34" t="s">
        <v>30</v>
      </c>
      <c r="D19" s="18">
        <f>+E20</f>
        <v>58000</v>
      </c>
      <c r="F19" s="32"/>
      <c r="G19" s="30">
        <f>+D19</f>
        <v>58000</v>
      </c>
      <c r="H19" s="33"/>
      <c r="J19" s="26"/>
    </row>
    <row r="20" spans="1:10" x14ac:dyDescent="0.25">
      <c r="A20" s="7"/>
      <c r="B20" s="7" t="s">
        <v>31</v>
      </c>
      <c r="C20" s="34" t="s">
        <v>32</v>
      </c>
      <c r="D20" s="18"/>
      <c r="E20" s="18">
        <f>+ROUND(E15*F20,0)</f>
        <v>58000</v>
      </c>
      <c r="F20" s="32">
        <v>4.0000000000000001E-3</v>
      </c>
      <c r="G20" s="30"/>
      <c r="H20" s="30">
        <f>+E20</f>
        <v>58000</v>
      </c>
      <c r="J20" s="26"/>
    </row>
    <row r="21" spans="1:10" x14ac:dyDescent="0.25">
      <c r="A21" s="7"/>
      <c r="B21" s="7">
        <v>13050501</v>
      </c>
      <c r="C21" s="34" t="s">
        <v>33</v>
      </c>
      <c r="D21" s="18">
        <f>+E15+E16-D17-D18</f>
        <v>16109500</v>
      </c>
      <c r="E21" s="19"/>
      <c r="F21" s="24"/>
      <c r="G21" s="30">
        <f>+D21</f>
        <v>16109500</v>
      </c>
      <c r="H21" s="33"/>
      <c r="J21" s="26"/>
    </row>
    <row r="22" spans="1:10" x14ac:dyDescent="0.25">
      <c r="A22" s="7"/>
      <c r="B22" s="35">
        <v>13050502</v>
      </c>
      <c r="C22" s="36" t="s">
        <v>34</v>
      </c>
      <c r="D22" s="37"/>
      <c r="E22" s="38"/>
      <c r="F22" s="39"/>
      <c r="G22" s="40"/>
      <c r="H22" s="31">
        <f>+H11</f>
        <v>703430</v>
      </c>
      <c r="J22" s="26"/>
    </row>
    <row r="23" spans="1:10" x14ac:dyDescent="0.25">
      <c r="A23" s="7"/>
      <c r="B23" s="7"/>
      <c r="D23" s="26">
        <f>SUM(D15:D22)</f>
        <v>16878000</v>
      </c>
      <c r="E23" s="26">
        <f>SUM(E15:E22)</f>
        <v>16878000</v>
      </c>
      <c r="F23" s="24"/>
      <c r="G23" s="26">
        <f>SUM(G15:G22)</f>
        <v>16878000</v>
      </c>
      <c r="H23" s="26">
        <f>SUM(H15:H22)</f>
        <v>16878000</v>
      </c>
      <c r="J23" s="26"/>
    </row>
    <row r="24" spans="1:10" x14ac:dyDescent="0.25">
      <c r="A24" s="7"/>
      <c r="B24" s="7"/>
      <c r="D24" s="26"/>
      <c r="E24" s="26"/>
      <c r="F24" s="24"/>
      <c r="G24" s="26"/>
      <c r="H24" s="26"/>
      <c r="J24" s="26"/>
    </row>
    <row r="25" spans="1:10" x14ac:dyDescent="0.25">
      <c r="A25" s="7"/>
      <c r="B25" s="7"/>
      <c r="D25" s="26"/>
      <c r="E25" s="26"/>
      <c r="F25" s="24"/>
      <c r="G25" s="26"/>
      <c r="H25" s="26"/>
      <c r="J25" s="26"/>
    </row>
    <row r="26" spans="1:10" ht="23.25" x14ac:dyDescent="0.35">
      <c r="A26" s="7"/>
      <c r="B26" s="27" t="s">
        <v>35</v>
      </c>
      <c r="C26" s="27"/>
      <c r="D26" s="28" t="s">
        <v>19</v>
      </c>
      <c r="E26" s="28"/>
      <c r="F26" s="24"/>
      <c r="G26" s="28" t="s">
        <v>20</v>
      </c>
      <c r="H26" s="28"/>
      <c r="J26" s="26"/>
    </row>
    <row r="27" spans="1:10" ht="23.25" x14ac:dyDescent="0.35">
      <c r="A27" s="7"/>
      <c r="B27" s="28" t="s">
        <v>21</v>
      </c>
      <c r="C27" s="28"/>
      <c r="D27" s="29" t="s">
        <v>22</v>
      </c>
      <c r="E27" s="29" t="s">
        <v>23</v>
      </c>
      <c r="F27" s="24"/>
      <c r="G27" s="29" t="s">
        <v>22</v>
      </c>
      <c r="H27" s="29" t="s">
        <v>23</v>
      </c>
      <c r="J27" s="26"/>
    </row>
    <row r="28" spans="1:10" x14ac:dyDescent="0.25">
      <c r="A28" s="7"/>
      <c r="B28" s="7" t="s">
        <v>24</v>
      </c>
      <c r="C28" s="3" t="s">
        <v>25</v>
      </c>
      <c r="D28" s="18"/>
      <c r="E28" s="18">
        <f>+E15</f>
        <v>14500000</v>
      </c>
      <c r="F28" s="24"/>
      <c r="G28" s="26"/>
      <c r="H28" s="33">
        <f>+E28</f>
        <v>14500000</v>
      </c>
      <c r="J28" s="26"/>
    </row>
    <row r="29" spans="1:10" x14ac:dyDescent="0.25">
      <c r="A29" s="7"/>
      <c r="B29" s="7" t="s">
        <v>26</v>
      </c>
      <c r="C29" s="3" t="s">
        <v>27</v>
      </c>
      <c r="D29" s="18"/>
      <c r="E29" s="18">
        <f>+E16</f>
        <v>2320000</v>
      </c>
      <c r="F29" s="24"/>
      <c r="G29" s="26"/>
      <c r="H29" s="33">
        <f>+E29</f>
        <v>2320000</v>
      </c>
      <c r="J29" s="26"/>
    </row>
    <row r="30" spans="1:10" x14ac:dyDescent="0.25">
      <c r="A30" s="7"/>
      <c r="B30" s="7">
        <v>135515</v>
      </c>
      <c r="C30" s="3" t="s">
        <v>28</v>
      </c>
      <c r="D30" s="18">
        <f>+D17</f>
        <v>362500</v>
      </c>
      <c r="E30" s="18"/>
      <c r="F30" s="24"/>
      <c r="G30" s="33">
        <f>+D30</f>
        <v>362500</v>
      </c>
      <c r="H30" s="33"/>
      <c r="J30" s="26"/>
    </row>
    <row r="31" spans="1:10" x14ac:dyDescent="0.25">
      <c r="A31" s="7"/>
      <c r="B31" s="7">
        <v>135517</v>
      </c>
      <c r="C31" s="3" t="s">
        <v>29</v>
      </c>
      <c r="D31" s="18">
        <f>+D18</f>
        <v>348000</v>
      </c>
      <c r="F31" s="24"/>
      <c r="G31" s="33">
        <f t="shared" ref="G31:H34" si="6">+D31</f>
        <v>348000</v>
      </c>
      <c r="H31" s="26"/>
      <c r="J31" s="26"/>
    </row>
    <row r="32" spans="1:10" x14ac:dyDescent="0.25">
      <c r="A32" s="7"/>
      <c r="B32" s="7">
        <v>135517</v>
      </c>
      <c r="C32" s="3" t="s">
        <v>29</v>
      </c>
      <c r="D32" s="18">
        <f>+D19</f>
        <v>58000</v>
      </c>
      <c r="F32" s="24"/>
      <c r="G32" s="33">
        <f t="shared" si="6"/>
        <v>58000</v>
      </c>
      <c r="H32" s="26"/>
      <c r="J32" s="26"/>
    </row>
    <row r="33" spans="1:10" x14ac:dyDescent="0.25">
      <c r="A33" s="7"/>
      <c r="B33" s="7">
        <v>135519</v>
      </c>
      <c r="C33" s="34" t="s">
        <v>30</v>
      </c>
      <c r="D33" s="18"/>
      <c r="E33" s="18">
        <f>+E20</f>
        <v>58000</v>
      </c>
      <c r="F33" s="24"/>
      <c r="G33" s="33"/>
      <c r="H33" s="33">
        <f t="shared" si="6"/>
        <v>58000</v>
      </c>
      <c r="J33" s="26"/>
    </row>
    <row r="34" spans="1:10" x14ac:dyDescent="0.25">
      <c r="A34" s="7"/>
      <c r="B34" s="7">
        <v>13050501</v>
      </c>
      <c r="C34" s="34" t="s">
        <v>33</v>
      </c>
      <c r="D34" s="18">
        <f>+E28+E29-D30-D31</f>
        <v>16109500</v>
      </c>
      <c r="E34" s="19"/>
      <c r="F34" s="24"/>
      <c r="G34" s="33">
        <f t="shared" si="6"/>
        <v>16109500</v>
      </c>
      <c r="H34" s="26"/>
      <c r="J34" s="26"/>
    </row>
    <row r="35" spans="1:10" x14ac:dyDescent="0.25">
      <c r="A35" s="7"/>
      <c r="B35" s="35" t="s">
        <v>24</v>
      </c>
      <c r="C35" s="36" t="s">
        <v>25</v>
      </c>
      <c r="D35" s="37">
        <v>0</v>
      </c>
      <c r="E35" s="37"/>
      <c r="F35" s="39"/>
      <c r="G35" s="37">
        <f>+H6</f>
        <v>703430</v>
      </c>
      <c r="H35" s="37"/>
      <c r="I35" s="3"/>
      <c r="J35" s="26"/>
    </row>
    <row r="36" spans="1:10" x14ac:dyDescent="0.25">
      <c r="A36" s="7"/>
      <c r="B36" s="35">
        <v>13050502</v>
      </c>
      <c r="C36" s="36" t="s">
        <v>34</v>
      </c>
      <c r="D36" s="37"/>
      <c r="E36" s="37">
        <v>0</v>
      </c>
      <c r="F36" s="39"/>
      <c r="G36" s="37"/>
      <c r="H36" s="37">
        <f>+G35</f>
        <v>703430</v>
      </c>
      <c r="I36" s="41">
        <f>+H36</f>
        <v>703430</v>
      </c>
      <c r="J36" s="26"/>
    </row>
    <row r="37" spans="1:10" x14ac:dyDescent="0.25">
      <c r="A37" s="7"/>
      <c r="B37" s="7"/>
      <c r="C37" s="34"/>
      <c r="D37" s="26">
        <f>SUM(D28:D34)</f>
        <v>16878000</v>
      </c>
      <c r="E37" s="26">
        <f>SUM(E28:E34)</f>
        <v>16878000</v>
      </c>
      <c r="F37" s="24"/>
      <c r="G37" s="26">
        <f>SUM(G28:G36)</f>
        <v>17581430</v>
      </c>
      <c r="H37" s="26">
        <f>SUM(H28:H36)</f>
        <v>17581430</v>
      </c>
      <c r="J37" s="26"/>
    </row>
    <row r="38" spans="1:10" x14ac:dyDescent="0.25">
      <c r="A38" s="7"/>
      <c r="B38" s="7"/>
      <c r="C38" s="34"/>
      <c r="D38" s="18"/>
      <c r="E38" s="19"/>
      <c r="F38" s="24"/>
      <c r="G38" s="26"/>
      <c r="H38" s="26"/>
      <c r="J38" s="26"/>
    </row>
    <row r="39" spans="1:10" ht="23.25" x14ac:dyDescent="0.35">
      <c r="C39" s="43" t="s">
        <v>36</v>
      </c>
      <c r="D39" s="43"/>
      <c r="E39" s="43"/>
    </row>
    <row r="40" spans="1:10" x14ac:dyDescent="0.25">
      <c r="C40" s="12"/>
      <c r="D40" s="18"/>
      <c r="E40" s="18"/>
    </row>
    <row r="41" spans="1:10" x14ac:dyDescent="0.25">
      <c r="C41" s="44" t="s">
        <v>37</v>
      </c>
      <c r="D41" s="45"/>
      <c r="E41" s="45"/>
    </row>
    <row r="42" spans="1:10" ht="23.25" x14ac:dyDescent="0.35">
      <c r="D42" s="28" t="s">
        <v>19</v>
      </c>
      <c r="E42" s="28"/>
      <c r="F42" s="24"/>
      <c r="G42" s="28" t="s">
        <v>20</v>
      </c>
      <c r="H42" s="28"/>
    </row>
    <row r="43" spans="1:10" x14ac:dyDescent="0.25">
      <c r="C43" s="46" t="s">
        <v>38</v>
      </c>
      <c r="D43" s="29" t="s">
        <v>22</v>
      </c>
      <c r="E43" s="29" t="s">
        <v>23</v>
      </c>
      <c r="G43" s="29" t="s">
        <v>22</v>
      </c>
      <c r="H43" s="29" t="s">
        <v>23</v>
      </c>
      <c r="I43" s="3"/>
    </row>
    <row r="44" spans="1:10" x14ac:dyDescent="0.25">
      <c r="B44" s="7">
        <v>13050502</v>
      </c>
      <c r="C44" s="34" t="s">
        <v>34</v>
      </c>
      <c r="D44" s="3">
        <v>0</v>
      </c>
      <c r="G44" s="18">
        <f>+H7</f>
        <v>91986</v>
      </c>
      <c r="H44" s="3" t="s">
        <v>39</v>
      </c>
      <c r="I44" s="41">
        <f>+I36-G44</f>
        <v>611444</v>
      </c>
    </row>
    <row r="45" spans="1:10" x14ac:dyDescent="0.25">
      <c r="B45" s="7">
        <v>42100502</v>
      </c>
      <c r="C45" s="47" t="s">
        <v>40</v>
      </c>
      <c r="E45" s="3">
        <v>0</v>
      </c>
      <c r="G45" s="3" t="s">
        <v>39</v>
      </c>
      <c r="H45" s="48">
        <f>+G44</f>
        <v>91986</v>
      </c>
      <c r="I45" s="3"/>
    </row>
    <row r="46" spans="1:10" x14ac:dyDescent="0.25">
      <c r="G46" s="3"/>
      <c r="I46" s="3"/>
    </row>
    <row r="47" spans="1:10" x14ac:dyDescent="0.25">
      <c r="C47" s="46" t="s">
        <v>41</v>
      </c>
      <c r="G47" s="12" t="s">
        <v>17</v>
      </c>
      <c r="I47" s="3"/>
    </row>
    <row r="48" spans="1:10" x14ac:dyDescent="0.25">
      <c r="B48" s="7">
        <v>13050502</v>
      </c>
      <c r="C48" s="34" t="s">
        <v>34</v>
      </c>
      <c r="D48" s="3">
        <v>0</v>
      </c>
      <c r="G48" s="18">
        <f>+H8</f>
        <v>240180</v>
      </c>
      <c r="H48" s="3" t="s">
        <v>39</v>
      </c>
      <c r="I48" s="41">
        <f>+I44-G48</f>
        <v>371264</v>
      </c>
    </row>
    <row r="49" spans="2:11" x14ac:dyDescent="0.25">
      <c r="B49" s="7">
        <v>42100502</v>
      </c>
      <c r="C49" s="47" t="s">
        <v>40</v>
      </c>
      <c r="E49" s="3">
        <v>0</v>
      </c>
      <c r="G49" s="3" t="s">
        <v>39</v>
      </c>
      <c r="H49" s="48">
        <f>+G48</f>
        <v>240180</v>
      </c>
      <c r="I49" s="3"/>
    </row>
    <row r="50" spans="2:11" x14ac:dyDescent="0.25">
      <c r="C50" s="12"/>
      <c r="G50" s="3"/>
      <c r="H50" s="45"/>
      <c r="I50" s="3"/>
    </row>
    <row r="51" spans="2:11" x14ac:dyDescent="0.25">
      <c r="C51" s="46" t="s">
        <v>42</v>
      </c>
      <c r="G51" s="49" t="s">
        <v>17</v>
      </c>
      <c r="I51" s="3"/>
    </row>
    <row r="52" spans="2:11" x14ac:dyDescent="0.25">
      <c r="B52" s="7">
        <v>13050502</v>
      </c>
      <c r="C52" s="34" t="s">
        <v>34</v>
      </c>
      <c r="D52" s="3">
        <v>0</v>
      </c>
      <c r="G52" s="18">
        <f>+H9</f>
        <v>243903</v>
      </c>
      <c r="H52" s="3" t="s">
        <v>39</v>
      </c>
      <c r="I52" s="41">
        <f>+I48-G52</f>
        <v>127361</v>
      </c>
    </row>
    <row r="53" spans="2:11" x14ac:dyDescent="0.25">
      <c r="B53" s="7">
        <v>42100502</v>
      </c>
      <c r="C53" s="47" t="s">
        <v>40</v>
      </c>
      <c r="E53" s="3">
        <v>0</v>
      </c>
      <c r="G53" s="3" t="s">
        <v>39</v>
      </c>
      <c r="H53" s="48">
        <f>+G52</f>
        <v>243903</v>
      </c>
      <c r="I53" s="3"/>
    </row>
    <row r="54" spans="2:11" ht="21" customHeight="1" x14ac:dyDescent="0.25">
      <c r="G54" s="3"/>
      <c r="I54" s="3"/>
    </row>
    <row r="55" spans="2:11" ht="18.75" customHeight="1" x14ac:dyDescent="0.25">
      <c r="C55" s="46" t="s">
        <v>43</v>
      </c>
      <c r="G55" s="12" t="s">
        <v>17</v>
      </c>
      <c r="I55" s="3"/>
    </row>
    <row r="56" spans="2:11" x14ac:dyDescent="0.25">
      <c r="B56" s="7">
        <v>13050502</v>
      </c>
      <c r="C56" s="34" t="s">
        <v>34</v>
      </c>
      <c r="D56" s="3">
        <v>0</v>
      </c>
      <c r="G56" s="18">
        <f>+H10</f>
        <v>127361</v>
      </c>
      <c r="H56" s="3" t="s">
        <v>39</v>
      </c>
      <c r="I56" s="41">
        <f>+I52-G56</f>
        <v>0</v>
      </c>
    </row>
    <row r="57" spans="2:11" x14ac:dyDescent="0.25">
      <c r="B57" s="7">
        <v>42100502</v>
      </c>
      <c r="C57" s="47" t="s">
        <v>40</v>
      </c>
      <c r="E57" s="3">
        <v>0</v>
      </c>
      <c r="G57" s="3" t="s">
        <v>39</v>
      </c>
      <c r="H57" s="48">
        <f>+G56</f>
        <v>127361</v>
      </c>
      <c r="I57" s="3"/>
    </row>
    <row r="58" spans="2:11" x14ac:dyDescent="0.25">
      <c r="C58" s="12"/>
      <c r="G58" s="50">
        <f>SUM(G44:G57)</f>
        <v>703430</v>
      </c>
      <c r="H58" s="50">
        <f>SUM(H45:H57)</f>
        <v>703430</v>
      </c>
      <c r="I58" s="3"/>
    </row>
    <row r="59" spans="2:11" x14ac:dyDescent="0.25">
      <c r="J59" s="51"/>
      <c r="K59" s="52"/>
    </row>
    <row r="60" spans="2:11" x14ac:dyDescent="0.25">
      <c r="E60" s="53"/>
    </row>
  </sheetData>
  <mergeCells count="11">
    <mergeCell ref="B27:C27"/>
    <mergeCell ref="C39:E39"/>
    <mergeCell ref="D42:E42"/>
    <mergeCell ref="G42:H42"/>
    <mergeCell ref="B13:C13"/>
    <mergeCell ref="D13:E13"/>
    <mergeCell ref="G13:H13"/>
    <mergeCell ref="B14:C14"/>
    <mergeCell ref="B26:C26"/>
    <mergeCell ref="D26:E26"/>
    <mergeCell ref="G26:H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C3" zoomScale="110" zoomScaleNormal="110" workbookViewId="0">
      <selection activeCell="I1" sqref="I1"/>
    </sheetView>
  </sheetViews>
  <sheetFormatPr baseColWidth="10" defaultColWidth="9.140625" defaultRowHeight="15" x14ac:dyDescent="0.25"/>
  <cols>
    <col min="2" max="2" width="13.28515625" style="57" bestFit="1" customWidth="1"/>
    <col min="5" max="5" width="14" bestFit="1" customWidth="1"/>
    <col min="6" max="6" width="13.28515625" bestFit="1" customWidth="1"/>
    <col min="8" max="8" width="10.5703125" customWidth="1"/>
    <col min="9" max="9" width="13.42578125" customWidth="1"/>
    <col min="12" max="12" width="14" customWidth="1"/>
    <col min="13" max="13" width="13.140625" customWidth="1"/>
    <col min="14" max="14" width="11.85546875" customWidth="1"/>
  </cols>
  <sheetData>
    <row r="1" spans="1:14" x14ac:dyDescent="0.25">
      <c r="A1" t="s">
        <v>44</v>
      </c>
      <c r="B1" s="55">
        <v>0.19850000000000001</v>
      </c>
      <c r="H1" t="s">
        <v>44</v>
      </c>
      <c r="I1" s="55">
        <v>0.12</v>
      </c>
    </row>
    <row r="2" spans="1:14" x14ac:dyDescent="0.25">
      <c r="A2" t="s">
        <v>45</v>
      </c>
      <c r="B2" s="56">
        <f>+NOMINAL(B1,365)/365</f>
        <v>4.9620738494726702E-4</v>
      </c>
      <c r="H2" t="s">
        <v>45</v>
      </c>
      <c r="I2" s="56">
        <f>+NOMINAL(I1,365)/365</f>
        <v>3.1053775565537123E-4</v>
      </c>
    </row>
    <row r="3" spans="1:14" x14ac:dyDescent="0.25">
      <c r="I3" s="57"/>
      <c r="N3" s="58" t="s">
        <v>46</v>
      </c>
    </row>
    <row r="4" spans="1:14" x14ac:dyDescent="0.25">
      <c r="A4" s="59" t="s">
        <v>47</v>
      </c>
      <c r="B4" s="60" t="s">
        <v>48</v>
      </c>
      <c r="C4" s="59" t="s">
        <v>49</v>
      </c>
      <c r="D4" s="59" t="s">
        <v>44</v>
      </c>
      <c r="E4" s="58" t="s">
        <v>50</v>
      </c>
      <c r="F4" s="58" t="s">
        <v>51</v>
      </c>
      <c r="H4" s="59" t="s">
        <v>47</v>
      </c>
      <c r="I4" s="60" t="s">
        <v>48</v>
      </c>
      <c r="J4" s="59" t="s">
        <v>49</v>
      </c>
      <c r="K4" s="59" t="s">
        <v>44</v>
      </c>
      <c r="L4" s="58" t="s">
        <v>50</v>
      </c>
      <c r="M4" s="58" t="s">
        <v>51</v>
      </c>
      <c r="N4" s="61" t="s">
        <v>52</v>
      </c>
    </row>
    <row r="5" spans="1:14" x14ac:dyDescent="0.25">
      <c r="A5" t="s">
        <v>53</v>
      </c>
      <c r="B5" s="57">
        <v>2481507</v>
      </c>
      <c r="C5">
        <v>549</v>
      </c>
      <c r="D5" s="62">
        <f>+B2</f>
        <v>4.9620738494726702E-4</v>
      </c>
      <c r="E5" s="57">
        <f>-PV(D5,C5,,B5)</f>
        <v>1889884.5604992567</v>
      </c>
      <c r="F5" s="63">
        <f>+B5-E5</f>
        <v>591622.43950074329</v>
      </c>
      <c r="H5" t="s">
        <v>53</v>
      </c>
      <c r="I5" s="57">
        <v>2481507</v>
      </c>
      <c r="J5">
        <f>+C5+30</f>
        <v>579</v>
      </c>
      <c r="K5" s="62">
        <f>+I2</f>
        <v>3.1053775565537123E-4</v>
      </c>
      <c r="L5" s="57">
        <f>-PV(K5,J5,,I5)</f>
        <v>2073198.5090280229</v>
      </c>
      <c r="M5" s="63">
        <f>+I5-L5</f>
        <v>408308.49097197712</v>
      </c>
      <c r="N5" s="64">
        <f>+M5-F5</f>
        <v>-183313.94852876617</v>
      </c>
    </row>
    <row r="6" spans="1:14" x14ac:dyDescent="0.25">
      <c r="A6" t="s">
        <v>54</v>
      </c>
      <c r="B6" s="57">
        <v>1531200</v>
      </c>
      <c r="C6">
        <v>241</v>
      </c>
      <c r="D6" s="65">
        <f>+D5</f>
        <v>4.9620738494726702E-4</v>
      </c>
      <c r="E6" s="57">
        <f t="shared" ref="E6:E8" si="0">-PV(D6,C6,,B6)</f>
        <v>1358655.2473438466</v>
      </c>
      <c r="F6" s="63">
        <f t="shared" ref="F6:F8" si="1">+B6-E6</f>
        <v>172544.7526561534</v>
      </c>
      <c r="H6" t="s">
        <v>54</v>
      </c>
      <c r="I6" s="57">
        <v>1531200</v>
      </c>
      <c r="J6">
        <f t="shared" ref="J6:J8" si="2">+C6+30</f>
        <v>271</v>
      </c>
      <c r="K6" s="65">
        <f>+K5</f>
        <v>3.1053775565537123E-4</v>
      </c>
      <c r="L6" s="57">
        <f t="shared" ref="L6:L8" si="3">-PV(K6,J6,,I6)</f>
        <v>1407632.3013140915</v>
      </c>
      <c r="M6" s="63">
        <f t="shared" ref="M6:M8" si="4">+I6-L6</f>
        <v>123567.69868590846</v>
      </c>
      <c r="N6" s="64">
        <f t="shared" ref="N6:N8" si="5">+M6-F6</f>
        <v>-48977.053970244946</v>
      </c>
    </row>
    <row r="7" spans="1:14" x14ac:dyDescent="0.25">
      <c r="A7" t="s">
        <v>55</v>
      </c>
      <c r="B7" s="57">
        <v>3480000</v>
      </c>
      <c r="C7">
        <v>478</v>
      </c>
      <c r="D7" s="65">
        <f t="shared" ref="D7:D8" si="6">+D6</f>
        <v>4.9620738494726702E-4</v>
      </c>
      <c r="E7" s="57">
        <f t="shared" si="0"/>
        <v>2745337.4261540957</v>
      </c>
      <c r="F7" s="63">
        <f t="shared" si="1"/>
        <v>734662.57384590432</v>
      </c>
      <c r="H7" t="s">
        <v>55</v>
      </c>
      <c r="I7" s="57">
        <v>3480000</v>
      </c>
      <c r="J7">
        <f t="shared" si="2"/>
        <v>508</v>
      </c>
      <c r="K7" s="65">
        <f t="shared" ref="K7:K8" si="7">+K6</f>
        <v>3.1053775565537123E-4</v>
      </c>
      <c r="L7" s="57">
        <f t="shared" si="3"/>
        <v>2972203.5180781693</v>
      </c>
      <c r="M7" s="63">
        <f t="shared" si="4"/>
        <v>507796.48192183068</v>
      </c>
      <c r="N7" s="64">
        <f t="shared" si="5"/>
        <v>-226866.09192407364</v>
      </c>
    </row>
    <row r="8" spans="1:14" x14ac:dyDescent="0.25">
      <c r="A8" t="s">
        <v>56</v>
      </c>
      <c r="B8" s="57">
        <v>1856000</v>
      </c>
      <c r="C8">
        <v>675</v>
      </c>
      <c r="D8" s="65">
        <f t="shared" si="6"/>
        <v>4.9620738494726702E-4</v>
      </c>
      <c r="E8" s="57">
        <f t="shared" si="0"/>
        <v>1327857.4745211524</v>
      </c>
      <c r="F8" s="63">
        <f t="shared" si="1"/>
        <v>528142.52547884756</v>
      </c>
      <c r="H8" t="s">
        <v>56</v>
      </c>
      <c r="I8" s="57">
        <v>1856000</v>
      </c>
      <c r="J8">
        <f t="shared" si="2"/>
        <v>705</v>
      </c>
      <c r="K8" s="65">
        <f t="shared" si="7"/>
        <v>3.1053775565537123E-4</v>
      </c>
      <c r="L8" s="57">
        <f t="shared" si="3"/>
        <v>1491121.4717783127</v>
      </c>
      <c r="M8" s="63">
        <f t="shared" si="4"/>
        <v>364878.5282216873</v>
      </c>
      <c r="N8" s="64">
        <f t="shared" si="5"/>
        <v>-163263.99725716026</v>
      </c>
    </row>
    <row r="9" spans="1:14" x14ac:dyDescent="0.25">
      <c r="B9" s="66">
        <f>SUM(B5:B8)</f>
        <v>9348707</v>
      </c>
      <c r="E9" s="66">
        <f t="shared" ref="E9:F9" si="8">SUM(E5:E8)</f>
        <v>7321734.7085183514</v>
      </c>
      <c r="F9" s="66">
        <f t="shared" si="8"/>
        <v>2026972.2914816486</v>
      </c>
      <c r="I9" s="66">
        <f>SUM(I5:I8)</f>
        <v>9348707</v>
      </c>
      <c r="L9" s="66">
        <f t="shared" ref="L9:M9" si="9">SUM(L5:L8)</f>
        <v>7944155.800198596</v>
      </c>
      <c r="M9" s="66">
        <f t="shared" si="9"/>
        <v>1404551.1998014036</v>
      </c>
    </row>
    <row r="10" spans="1:14" x14ac:dyDescent="0.25">
      <c r="I10" s="57"/>
    </row>
    <row r="11" spans="1:14" x14ac:dyDescent="0.25">
      <c r="E11" s="67" t="s">
        <v>22</v>
      </c>
      <c r="F11" s="67" t="s">
        <v>23</v>
      </c>
      <c r="I11" s="68" t="s">
        <v>57</v>
      </c>
      <c r="L11" s="67" t="s">
        <v>22</v>
      </c>
      <c r="M11" s="67" t="s">
        <v>23</v>
      </c>
    </row>
    <row r="12" spans="1:14" x14ac:dyDescent="0.25">
      <c r="A12">
        <v>529910</v>
      </c>
      <c r="B12" s="57" t="s">
        <v>58</v>
      </c>
      <c r="E12" s="63">
        <f>+F5</f>
        <v>591622.43950074329</v>
      </c>
      <c r="H12">
        <v>529910</v>
      </c>
      <c r="I12" s="57" t="s">
        <v>58</v>
      </c>
      <c r="L12" s="63">
        <f>IF(N5&gt;0,N5,0)</f>
        <v>0</v>
      </c>
      <c r="M12" s="63">
        <f>IF(N5&lt;0,-N5,0)</f>
        <v>183313.94852876617</v>
      </c>
    </row>
    <row r="13" spans="1:14" x14ac:dyDescent="0.25">
      <c r="A13">
        <v>139905</v>
      </c>
      <c r="B13" s="57" t="s">
        <v>59</v>
      </c>
      <c r="E13" s="63"/>
      <c r="F13" s="63">
        <f>+E12</f>
        <v>591622.43950074329</v>
      </c>
      <c r="H13">
        <v>139905</v>
      </c>
      <c r="I13" s="57" t="s">
        <v>59</v>
      </c>
      <c r="L13" s="63">
        <f>+M12</f>
        <v>183313.94852876617</v>
      </c>
      <c r="M13" s="63">
        <f>+L12</f>
        <v>0</v>
      </c>
    </row>
    <row r="14" spans="1:14" x14ac:dyDescent="0.25">
      <c r="E14" s="63"/>
      <c r="F14" s="63"/>
      <c r="I14" s="57"/>
    </row>
    <row r="15" spans="1:14" x14ac:dyDescent="0.25">
      <c r="A15">
        <v>529910</v>
      </c>
      <c r="B15" s="57" t="s">
        <v>60</v>
      </c>
      <c r="E15" s="63">
        <f t="shared" ref="E15" si="10">+F6</f>
        <v>172544.7526561534</v>
      </c>
      <c r="H15">
        <v>529910</v>
      </c>
      <c r="I15" s="57" t="s">
        <v>60</v>
      </c>
      <c r="L15" s="63">
        <f>IF(N6&gt;0,N6,0)</f>
        <v>0</v>
      </c>
      <c r="M15" s="63">
        <f>IF(N6&lt;0,-N6,0)</f>
        <v>48977.053970244946</v>
      </c>
    </row>
    <row r="16" spans="1:14" x14ac:dyDescent="0.25">
      <c r="A16">
        <v>139905</v>
      </c>
      <c r="B16" s="57" t="s">
        <v>59</v>
      </c>
      <c r="E16" s="63"/>
      <c r="F16" s="63">
        <f>+E15</f>
        <v>172544.7526561534</v>
      </c>
      <c r="H16">
        <v>139905</v>
      </c>
      <c r="I16" s="57" t="s">
        <v>59</v>
      </c>
      <c r="L16" s="63">
        <f>+M15</f>
        <v>48977.053970244946</v>
      </c>
      <c r="M16" s="63">
        <f>+L15</f>
        <v>0</v>
      </c>
    </row>
    <row r="17" spans="1:13" x14ac:dyDescent="0.25">
      <c r="E17" s="63"/>
      <c r="F17" s="63"/>
      <c r="I17" s="57"/>
      <c r="L17" s="63"/>
      <c r="M17" s="63"/>
    </row>
    <row r="18" spans="1:13" x14ac:dyDescent="0.25">
      <c r="A18">
        <v>529910</v>
      </c>
      <c r="B18" s="57" t="s">
        <v>61</v>
      </c>
      <c r="E18" s="63">
        <f>+F7</f>
        <v>734662.57384590432</v>
      </c>
      <c r="H18">
        <v>529910</v>
      </c>
      <c r="I18" s="57" t="s">
        <v>61</v>
      </c>
      <c r="L18" s="63">
        <f>IF(N7&gt;0,N7,0)</f>
        <v>0</v>
      </c>
      <c r="M18" s="63">
        <f>IF(N7&lt;0,-N7,0)</f>
        <v>226866.09192407364</v>
      </c>
    </row>
    <row r="19" spans="1:13" x14ac:dyDescent="0.25">
      <c r="A19">
        <v>139905</v>
      </c>
      <c r="B19" s="57" t="s">
        <v>59</v>
      </c>
      <c r="E19" s="63"/>
      <c r="F19" s="63">
        <f>+E18</f>
        <v>734662.57384590432</v>
      </c>
      <c r="H19">
        <v>139905</v>
      </c>
      <c r="I19" s="57" t="s">
        <v>59</v>
      </c>
      <c r="L19" s="63">
        <f>+M18</f>
        <v>226866.09192407364</v>
      </c>
      <c r="M19" s="63">
        <f>+L18</f>
        <v>0</v>
      </c>
    </row>
    <row r="20" spans="1:13" x14ac:dyDescent="0.25">
      <c r="E20" s="63"/>
      <c r="F20" s="63"/>
      <c r="I20" s="57"/>
      <c r="L20" s="63"/>
      <c r="M20" s="63"/>
    </row>
    <row r="21" spans="1:13" x14ac:dyDescent="0.25">
      <c r="A21">
        <v>529910</v>
      </c>
      <c r="B21" s="57" t="s">
        <v>62</v>
      </c>
      <c r="E21" s="63">
        <f>+F8</f>
        <v>528142.52547884756</v>
      </c>
      <c r="H21">
        <v>529910</v>
      </c>
      <c r="I21" s="57" t="s">
        <v>62</v>
      </c>
      <c r="L21" s="63">
        <f>IF(N8&gt;0,N8,0)</f>
        <v>0</v>
      </c>
      <c r="M21" s="63">
        <f>IF(N8&lt;0,-N8,0)</f>
        <v>163263.99725716026</v>
      </c>
    </row>
    <row r="22" spans="1:13" x14ac:dyDescent="0.25">
      <c r="A22">
        <v>139905</v>
      </c>
      <c r="B22" s="57" t="s">
        <v>59</v>
      </c>
      <c r="F22" s="63">
        <f>+E21</f>
        <v>528142.52547884756</v>
      </c>
      <c r="H22">
        <v>139905</v>
      </c>
      <c r="I22" s="57" t="s">
        <v>59</v>
      </c>
      <c r="L22" s="63">
        <f>+M21</f>
        <v>163263.99725716026</v>
      </c>
      <c r="M22" s="63">
        <f>+L21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 Financiada</vt:lpstr>
      <vt:lpstr>Deterioro Cartera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Blacolombia Edmundo Flórez</dc:creator>
  <cp:lastModifiedBy>Blacolombia Edmundo Flórez</cp:lastModifiedBy>
  <dcterms:created xsi:type="dcterms:W3CDTF">2014-11-18T17:02:35Z</dcterms:created>
  <dcterms:modified xsi:type="dcterms:W3CDTF">2014-11-18T18:09:18Z</dcterms:modified>
</cp:coreProperties>
</file>